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https://d.docs.live.net/055995275a092bd4/Dmitri Fantski/Tuto/Excel/01 - Amortissements/"/>
    </mc:Choice>
  </mc:AlternateContent>
  <xr:revisionPtr revIDLastSave="130" documentId="10_ncr:100000_{23692BC0-3A25-4A47-9FC6-B59EDC2C04B4}" xr6:coauthVersionLast="45" xr6:coauthVersionMax="45" xr10:uidLastSave="{1F2DCF68-19BC-4D60-A1C1-8C8B45C3C4C0}"/>
  <bookViews>
    <workbookView xWindow="-120" yWindow="-120" windowWidth="29040" windowHeight="15840" activeTab="1" xr2:uid="{FEBAC34A-6218-45F8-8DEF-9C52466BFC2C}"/>
  </bookViews>
  <sheets>
    <sheet name="Settings" sheetId="4" r:id="rId1"/>
    <sheet name="Suivi des immobilisations" sheetId="1" r:id="rId2"/>
  </sheets>
  <definedNames>
    <definedName name="_xlnm._FilterDatabase" localSheetId="1" hidden="1">'Suivi des immobilisations'!$A$1:$K$16</definedName>
    <definedName name="DateCloture">Settings!$B$1</definedName>
    <definedName name="DebutAnnee">Settings!$B$2</definedName>
    <definedName name="FinNmoins1">Settings!$B$3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D8" i="1"/>
  <c r="I4" i="1" l="1"/>
  <c r="H4" i="1"/>
  <c r="G4" i="1"/>
  <c r="F4" i="1"/>
  <c r="J3" i="1" l="1"/>
  <c r="J2" i="1"/>
  <c r="J4" i="1" l="1"/>
  <c r="F19" i="1" l="1"/>
  <c r="F16" i="1"/>
  <c r="D15" i="1"/>
  <c r="D14" i="1"/>
  <c r="D13" i="1"/>
  <c r="G13" i="1" s="1"/>
  <c r="H13" i="1" s="1"/>
  <c r="F12" i="1"/>
  <c r="D11" i="1"/>
  <c r="D10" i="1"/>
  <c r="D7" i="1"/>
  <c r="D6" i="1"/>
  <c r="D5" i="1"/>
  <c r="B3" i="4"/>
  <c r="B2" i="4"/>
  <c r="I7" i="1" l="1"/>
  <c r="J7" i="1" s="1"/>
  <c r="H15" i="1"/>
  <c r="H11" i="1"/>
  <c r="I11" i="1" s="1"/>
  <c r="J11" i="1" s="1"/>
  <c r="H8" i="1"/>
  <c r="H7" i="1"/>
  <c r="G15" i="1"/>
  <c r="G7" i="1"/>
  <c r="G11" i="1"/>
  <c r="G8" i="1"/>
  <c r="G18" i="1"/>
  <c r="G6" i="1"/>
  <c r="G17" i="1"/>
  <c r="G5" i="1"/>
  <c r="H5" i="1" s="1"/>
  <c r="I5" i="1" s="1"/>
  <c r="G14" i="1"/>
  <c r="G10" i="1"/>
  <c r="H18" i="1"/>
  <c r="H10" i="1"/>
  <c r="H6" i="1"/>
  <c r="H14" i="1"/>
  <c r="H17" i="1"/>
  <c r="H19" i="1" s="1"/>
  <c r="F20" i="1"/>
  <c r="I8" i="1" l="1"/>
  <c r="J8" i="1" s="1"/>
  <c r="G19" i="1"/>
  <c r="I14" i="1"/>
  <c r="J14" i="1" s="1"/>
  <c r="I10" i="1"/>
  <c r="I6" i="1"/>
  <c r="J6" i="1" s="1"/>
  <c r="H9" i="1"/>
  <c r="H20" i="1" s="1"/>
  <c r="G9" i="1"/>
  <c r="I17" i="1"/>
  <c r="J17" i="1" s="1"/>
  <c r="I18" i="1"/>
  <c r="J18" i="1" s="1"/>
  <c r="G16" i="1"/>
  <c r="I13" i="1"/>
  <c r="J13" i="1" s="1"/>
  <c r="H16" i="1"/>
  <c r="G12" i="1"/>
  <c r="I12" i="1"/>
  <c r="H12" i="1"/>
  <c r="J10" i="1"/>
  <c r="J12" i="1" s="1"/>
  <c r="I15" i="1"/>
  <c r="J15" i="1" s="1"/>
  <c r="J5" i="1"/>
  <c r="J9" i="1" l="1"/>
  <c r="I9" i="1"/>
  <c r="J19" i="1"/>
  <c r="I19" i="1"/>
  <c r="J16" i="1"/>
  <c r="I16" i="1"/>
  <c r="G20" i="1"/>
  <c r="J20" i="1" l="1"/>
  <c r="I20" i="1"/>
</calcChain>
</file>

<file path=xl/sharedStrings.xml><?xml version="1.0" encoding="utf-8"?>
<sst xmlns="http://schemas.openxmlformats.org/spreadsheetml/2006/main" count="51" uniqueCount="36">
  <si>
    <t>Taux</t>
  </si>
  <si>
    <t>Total  Amort.</t>
  </si>
  <si>
    <t>Val.Résiduelle</t>
  </si>
  <si>
    <t>Date Ces.</t>
  </si>
  <si>
    <t>Total général</t>
  </si>
  <si>
    <t>Linéaire</t>
  </si>
  <si>
    <t>Compte</t>
  </si>
  <si>
    <t>Intitulé</t>
  </si>
  <si>
    <t>Mode d'amortissement</t>
  </si>
  <si>
    <t>Date d'acquisition</t>
  </si>
  <si>
    <t xml:space="preserve"> Montant HT</t>
  </si>
  <si>
    <t>Amor.Antérieur</t>
  </si>
  <si>
    <t>Amortissement exercice</t>
  </si>
  <si>
    <t>Non amortissable</t>
  </si>
  <si>
    <t/>
  </si>
  <si>
    <t>Total 20500000</t>
  </si>
  <si>
    <t>Total 20510000</t>
  </si>
  <si>
    <t>Total 21810000</t>
  </si>
  <si>
    <t>Total 21830000</t>
  </si>
  <si>
    <t>Total 21840000</t>
  </si>
  <si>
    <t>Date de clôture</t>
  </si>
  <si>
    <t>Début d'année</t>
  </si>
  <si>
    <t>Fin d'année N-1</t>
  </si>
  <si>
    <t>BREVET</t>
  </si>
  <si>
    <t>MARQUE</t>
  </si>
  <si>
    <t>LOGICIEL A</t>
  </si>
  <si>
    <t>LOGICIEL B</t>
  </si>
  <si>
    <t>LOGICIEL C</t>
  </si>
  <si>
    <t>TRAVAUX D'AMENAGEMENT DES BUREAUX</t>
  </si>
  <si>
    <t>TRAVAUX D'ELECTRICITE</t>
  </si>
  <si>
    <t>PC</t>
  </si>
  <si>
    <t>IMPRIMANTE</t>
  </si>
  <si>
    <t>SERVEUR</t>
  </si>
  <si>
    <t>MOBILIER DE BUREAU - ZONE A</t>
  </si>
  <si>
    <t>MOBILIER DE BUREAU - ZONE B</t>
  </si>
  <si>
    <t>LOGICIEL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</si>
</sst>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* #,##0.000000\ _€_-;\-* #,##0.000000\ _€_-;_-* &quot;-&quot;??\ _€_-;_-@_-"/>
    <numFmt numFmtId="166" formatCode="_-* #,##0.000000000\ _€_-;\-* #,##0.000000000\ _€_-;_-* &quot;-&quot;??\ _€_-;_-@_-"/>
  </numFmts>
  <fonts count="4">
    <font>
      <sz val="11"/>
      <color theme="1"/>
      <name val="Roboto Condensed Light"/>
    </font>
    <font>
      <sz val="11"/>
      <color theme="1"/>
      <name val="Calibri"/>
      <family val="2"/>
      <scheme val="minor"/>
    </font>
    <font>
      <sz val="11"/>
      <color theme="1" tint="0.79998168889431442"/>
      <name val="Corbel"/>
      <family val="2"/>
    </font>
    <font>
      <sz val="11"/>
      <color theme="1"/>
      <name val="Corbe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/>
      <diagonal/>
    </border>
  </borders>
  <cellStyleXfs count="3">
    <xf numFmtId="0" fontId="0" fillId="0" borderId="0" applyNumberFormat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9" fontId="2" fillId="2" borderId="1" xfId="2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64" fontId="2" fillId="2" borderId="1" xfId="1" applyFont="1" applyFill="1" applyBorder="1" applyAlignment="1">
      <alignment horizontal="center" vertical="center" wrapText="1"/>
    </xf>
    <xf numFmtId="164" fontId="3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vertical="center" wrapText="1"/>
    </xf>
    <xf numFmtId="164" fontId="3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4" fontId="2" fillId="2" borderId="1" xfId="1" applyFont="1" applyFill="1" applyBorder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 wrapText="1"/>
    </xf>
    <xf numFmtId="9" fontId="3" fillId="0" borderId="2" xfId="2" applyFont="1" applyBorder="1" applyAlignment="1">
      <alignment horizontal="center" vertical="center" wrapText="1"/>
    </xf>
    <xf numFmtId="164" fontId="3" fillId="0" borderId="2" xfId="1" applyFont="1" applyBorder="1" applyAlignment="1">
      <alignment vertical="center" wrapText="1"/>
    </xf>
    <xf numFmtId="9" fontId="3" fillId="0" borderId="0" xfId="2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/>
    <xf numFmtId="14" fontId="3" fillId="0" borderId="0" xfId="0" applyNumberFormat="1" applyFont="1"/>
    <xf numFmtId="164" fontId="3" fillId="0" borderId="0" xfId="1" applyFont="1" applyFill="1" applyAlignment="1">
      <alignment vertical="center" wrapText="1"/>
    </xf>
    <xf numFmtId="14" fontId="3" fillId="3" borderId="0" xfId="0" applyNumberFormat="1" applyFont="1" applyFill="1"/>
  </cellXfs>
  <cellStyles count="3">
    <cellStyle name="Comma" xfId="1" builtinId="3"/>
    <cellStyle name="Normal" xfId="0" builtinId="0" customBuiltin="1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InterCloud - Light">
  <a:themeElements>
    <a:clrScheme name="Office">
      <a:dk1>
        <a:srgbClr val="43525A"/>
      </a:dk1>
      <a:lt1>
        <a:srgbClr val="FFFFFF"/>
      </a:lt1>
      <a:dk2>
        <a:srgbClr val="1F2123"/>
      </a:dk2>
      <a:lt2>
        <a:srgbClr val="FFFFFF"/>
      </a:lt2>
      <a:accent1>
        <a:srgbClr val="D2A936"/>
      </a:accent1>
      <a:accent2>
        <a:srgbClr val="594251"/>
      </a:accent2>
      <a:accent3>
        <a:srgbClr val="594251"/>
      </a:accent3>
      <a:accent4>
        <a:srgbClr val="67787B"/>
      </a:accent4>
      <a:accent5>
        <a:srgbClr val="714524"/>
      </a:accent5>
      <a:accent6>
        <a:srgbClr val="969696"/>
      </a:accent6>
      <a:hlink>
        <a:srgbClr val="D2A936"/>
      </a:hlink>
      <a:folHlink>
        <a:srgbClr val="6E561A"/>
      </a:folHlink>
    </a:clrScheme>
    <a:fontScheme name="Office">
      <a:majorFont>
        <a:latin typeface="Calibri Light" panose="020F03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9E2D7-6183-4402-8361-3A3FA6DE4FA8}">
  <dimension ref="A1:B3"/>
  <sheetViews>
    <sheetView workbookViewId="0">
      <selection activeCell="F7" sqref="F7"/>
    </sheetView>
  </sheetViews>
  <sheetFormatPr defaultColWidth="11.375" defaultRowHeight="15"/>
  <cols>
    <col min="1" max="1" width="12.75" style="23" bestFit="1" customWidth="1"/>
    <col min="2" max="2" width="9.5" style="23" bestFit="1" customWidth="1"/>
    <col min="3" max="16384" width="11.375" style="23"/>
  </cols>
  <sheetData>
    <row r="1" spans="1:2">
      <c r="A1" s="23" t="s">
        <v>20</v>
      </c>
      <c r="B1" s="26">
        <v>43830</v>
      </c>
    </row>
    <row r="2" spans="1:2">
      <c r="A2" s="23" t="s">
        <v>21</v>
      </c>
      <c r="B2" s="24">
        <f>DATE(YEAR(DateCloture),1,1)</f>
        <v>43466</v>
      </c>
    </row>
    <row r="3" spans="1:2">
      <c r="A3" s="23" t="s">
        <v>22</v>
      </c>
      <c r="B3" s="24">
        <f>DATE(YEAR(DateCloture)-1,12,31)</f>
        <v>43465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774D5-6068-4F69-8797-43C38172CA11}">
  <dimension ref="A1:O21"/>
  <sheetViews>
    <sheetView showGridLines="0" tabSelected="1" zoomScale="98" zoomScaleNormal="98" workbookViewId="0">
      <pane ySplit="1" topLeftCell="A2" activePane="bottomLeft" state="frozen"/>
      <selection pane="bottomLeft" activeCell="E25" sqref="E25"/>
    </sheetView>
  </sheetViews>
  <sheetFormatPr defaultColWidth="11.375" defaultRowHeight="15" outlineLevelRow="2"/>
  <cols>
    <col min="1" max="1" width="13.125" style="6" bestFit="1" customWidth="1"/>
    <col min="2" max="2" width="26.125" style="13" customWidth="1"/>
    <col min="3" max="3" width="16.25" style="6" customWidth="1"/>
    <col min="4" max="4" width="8.625" style="21" bestFit="1" customWidth="1"/>
    <col min="5" max="5" width="13" style="22" customWidth="1"/>
    <col min="6" max="10" width="15.125" style="12" customWidth="1"/>
    <col min="11" max="11" width="12.875" style="22" customWidth="1"/>
    <col min="12" max="13" width="11.375" style="12"/>
    <col min="14" max="14" width="11.375" style="13"/>
    <col min="15" max="15" width="13.375" style="13" customWidth="1"/>
    <col min="16" max="16384" width="11.375" style="13"/>
  </cols>
  <sheetData>
    <row r="1" spans="1:15" s="6" customFormat="1" ht="30">
      <c r="A1" s="1" t="s">
        <v>6</v>
      </c>
      <c r="B1" s="1" t="s">
        <v>7</v>
      </c>
      <c r="C1" s="1" t="s">
        <v>8</v>
      </c>
      <c r="D1" s="2" t="s">
        <v>0</v>
      </c>
      <c r="E1" s="3" t="s">
        <v>9</v>
      </c>
      <c r="F1" s="4" t="s">
        <v>10</v>
      </c>
      <c r="G1" s="4" t="s">
        <v>11</v>
      </c>
      <c r="H1" s="4" t="s">
        <v>12</v>
      </c>
      <c r="I1" s="4" t="s">
        <v>1</v>
      </c>
      <c r="J1" s="4" t="s">
        <v>2</v>
      </c>
      <c r="K1" s="3" t="s">
        <v>3</v>
      </c>
      <c r="L1" s="5"/>
      <c r="M1" s="5"/>
    </row>
    <row r="2" spans="1:15" outlineLevel="2">
      <c r="A2" s="7">
        <v>20500000</v>
      </c>
      <c r="B2" s="8" t="s">
        <v>23</v>
      </c>
      <c r="C2" s="7" t="s">
        <v>13</v>
      </c>
      <c r="D2" s="9">
        <v>0</v>
      </c>
      <c r="E2" s="10">
        <v>43417</v>
      </c>
      <c r="F2" s="11">
        <v>10000</v>
      </c>
      <c r="G2" s="11">
        <v>0</v>
      </c>
      <c r="H2" s="11">
        <v>0</v>
      </c>
      <c r="I2" s="11">
        <v>0</v>
      </c>
      <c r="J2" s="11">
        <f t="shared" ref="J2:J3" si="0">F2-I2</f>
        <v>10000</v>
      </c>
      <c r="K2" s="10" t="s">
        <v>14</v>
      </c>
    </row>
    <row r="3" spans="1:15" outlineLevel="2">
      <c r="A3" s="7">
        <v>20500000</v>
      </c>
      <c r="B3" s="8" t="s">
        <v>24</v>
      </c>
      <c r="C3" s="7" t="s">
        <v>13</v>
      </c>
      <c r="D3" s="9">
        <v>0</v>
      </c>
      <c r="E3" s="10">
        <v>42005</v>
      </c>
      <c r="F3" s="11">
        <v>5000</v>
      </c>
      <c r="G3" s="11">
        <v>0</v>
      </c>
      <c r="H3" s="11">
        <v>0</v>
      </c>
      <c r="I3" s="11">
        <v>0</v>
      </c>
      <c r="J3" s="11">
        <f t="shared" si="0"/>
        <v>5000</v>
      </c>
      <c r="K3" s="10" t="s">
        <v>14</v>
      </c>
    </row>
    <row r="4" spans="1:15" outlineLevel="1">
      <c r="A4" s="3" t="s">
        <v>15</v>
      </c>
      <c r="B4" s="14"/>
      <c r="C4" s="1"/>
      <c r="D4" s="2"/>
      <c r="E4" s="3"/>
      <c r="F4" s="15">
        <f>SUBTOTAL(9,F2:F3)</f>
        <v>15000</v>
      </c>
      <c r="G4" s="15">
        <f>SUBTOTAL(9,G2:G3)</f>
        <v>0</v>
      </c>
      <c r="H4" s="15">
        <f>SUBTOTAL(9,H2:H3)</f>
        <v>0</v>
      </c>
      <c r="I4" s="15">
        <f>SUBTOTAL(9,I2:I3)</f>
        <v>0</v>
      </c>
      <c r="J4" s="15">
        <f>SUBTOTAL(9,J2:J3)</f>
        <v>15000</v>
      </c>
      <c r="K4" s="3"/>
    </row>
    <row r="5" spans="1:15" outlineLevel="2">
      <c r="A5" s="7">
        <v>20510000</v>
      </c>
      <c r="B5" s="8" t="s">
        <v>25</v>
      </c>
      <c r="C5" s="7" t="s">
        <v>5</v>
      </c>
      <c r="D5" s="9">
        <f>1/3</f>
        <v>0.33333333333333331</v>
      </c>
      <c r="E5" s="10">
        <v>42059</v>
      </c>
      <c r="F5" s="11">
        <v>3000</v>
      </c>
      <c r="G5" s="11">
        <f>IF(YEAR(E5)=YEAR(DateCloture),0,IF((YEAR(E5)+(1/D5))&lt;YEAR(DateCloture),F5,F5*D5*((DAYS360(E5,FinNmoins1,TRUE)+1)/360)))</f>
        <v>3000</v>
      </c>
      <c r="H5" s="11">
        <f>IF((DATE((YEAR(E5)+(1/D5)),MONTH(E5),DAY(E5))&lt;=DateCloture),F5-G5,IF(YEAR(E5)=YEAR(DateCloture),(F5*D5*((DAYS360(E5,DateCloture,TRUE)+1)/360)),IF((YEAR(E5)+(1/D5))&lt;YEAR(DateCloture),0,(F5*D5*((DAYS360(DebutAnnee,DateCloture,TRUE)+1)/360)))))</f>
        <v>0</v>
      </c>
      <c r="I5" s="11">
        <f>G5+H5</f>
        <v>3000</v>
      </c>
      <c r="J5" s="11">
        <f>F5-I5</f>
        <v>0</v>
      </c>
      <c r="K5" s="10"/>
      <c r="O5" s="16"/>
    </row>
    <row r="6" spans="1:15" outlineLevel="2">
      <c r="A6" s="7">
        <v>20510000</v>
      </c>
      <c r="B6" s="8" t="s">
        <v>26</v>
      </c>
      <c r="C6" s="7" t="s">
        <v>5</v>
      </c>
      <c r="D6" s="9">
        <f t="shared" ref="D6:D8" si="1">1/3</f>
        <v>0.33333333333333331</v>
      </c>
      <c r="E6" s="10">
        <v>42871</v>
      </c>
      <c r="F6" s="11">
        <v>6000</v>
      </c>
      <c r="G6" s="11">
        <f>IF(YEAR(E6)=YEAR(DateCloture),0,IF((YEAR(E6)+(1/D6))&lt;YEAR(DateCloture),F6,F6*D6*((DAYS360(E6,FinNmoins1,TRUE)+1)/360)))</f>
        <v>3250</v>
      </c>
      <c r="H6" s="11">
        <f>IF((DATE((YEAR(E6)+(1/D6)),MONTH(E6),DAY(E6))&lt;=DateCloture),F6-G6,IF(YEAR(E6)=YEAR(DateCloture),(F6*D6*((DAYS360(E6,DateCloture,TRUE)+1)/360)),IF((YEAR(E6)+(1/D6))&lt;YEAR(DateCloture),0,(F6*D6*((DAYS360(DebutAnnee,DateCloture,TRUE)+1)/360)))))</f>
        <v>2000</v>
      </c>
      <c r="I6" s="11">
        <f t="shared" ref="I6:I13" si="2">G6+H6</f>
        <v>5250</v>
      </c>
      <c r="J6" s="11">
        <f t="shared" ref="J6:J11" si="3">F6-I6</f>
        <v>750</v>
      </c>
      <c r="K6" s="10"/>
      <c r="O6" s="17"/>
    </row>
    <row r="7" spans="1:15" outlineLevel="2">
      <c r="A7" s="7">
        <v>20510000</v>
      </c>
      <c r="B7" s="8" t="s">
        <v>27</v>
      </c>
      <c r="C7" s="7" t="s">
        <v>5</v>
      </c>
      <c r="D7" s="9">
        <f t="shared" si="1"/>
        <v>0.33333333333333331</v>
      </c>
      <c r="E7" s="10">
        <v>43386</v>
      </c>
      <c r="F7" s="11">
        <v>2000</v>
      </c>
      <c r="G7" s="11">
        <f>IF(YEAR(E7)=YEAR(DateCloture),0,IF((YEAR(E7)+(1/D7))&lt;YEAR(DateCloture),F7,F7*D7*((DAYS360(E7,FinNmoins1,TRUE)+1)/360)))</f>
        <v>144.44444444444443</v>
      </c>
      <c r="H7" s="11">
        <f>IF((DATE((YEAR(E7)+(1/D7)),MONTH(E7),DAY(E7))&lt;=DateCloture),F7-G7,IF(YEAR(E7)=YEAR(DateCloture),(F7*D7*((DAYS360(E7,DateCloture,TRUE)+1)/360)),IF((YEAR(E7)+(1/D7))&lt;YEAR(DateCloture),0,(F7*D7*((DAYS360(DebutAnnee,DateCloture,TRUE)+1)/360)))))</f>
        <v>666.66666666666663</v>
      </c>
      <c r="I7" s="11">
        <f t="shared" si="2"/>
        <v>811.11111111111109</v>
      </c>
      <c r="J7" s="11">
        <f t="shared" si="3"/>
        <v>1188.8888888888889</v>
      </c>
      <c r="K7" s="10"/>
      <c r="O7" s="17"/>
    </row>
    <row r="8" spans="1:15" outlineLevel="2">
      <c r="A8" s="7">
        <v>20510000</v>
      </c>
      <c r="B8" s="8" t="s">
        <v>35</v>
      </c>
      <c r="C8" s="7" t="s">
        <v>5</v>
      </c>
      <c r="D8" s="9">
        <f t="shared" si="1"/>
        <v>0.33333333333333331</v>
      </c>
      <c r="E8" s="10">
        <v>43419</v>
      </c>
      <c r="F8" s="11">
        <v>1000</v>
      </c>
      <c r="G8" s="11">
        <f>IF(YEAR(E8)=YEAR(DateCloture),0,IF((YEAR(E8)+(1/D8))&lt;YEAR(DateCloture),F8,F8*D8*((DAYS360(E8,FinNmoins1,TRUE)+1)/360)))</f>
        <v>42.592592592592588</v>
      </c>
      <c r="H8" s="11">
        <f>IF((DATE((YEAR(E8)+(1/D8)),MONTH(E8),DAY(E8))&lt;=DateCloture),F8-G8,IF(YEAR(E8)=YEAR(DateCloture),(F8*D8*((DAYS360(E8,DateCloture,TRUE)+1)/360)),IF((YEAR(E8)+(1/D8))&lt;YEAR(DateCloture),0,(F8*D8*((DAYS360(DebutAnnee,DateCloture,TRUE)+1)/360)))))</f>
        <v>333.33333333333331</v>
      </c>
      <c r="I8" s="11">
        <f t="shared" ref="I8" si="4">G8+H8</f>
        <v>375.92592592592592</v>
      </c>
      <c r="J8" s="11">
        <f t="shared" ref="J8" si="5">F8-I8</f>
        <v>624.07407407407413</v>
      </c>
      <c r="K8" s="10"/>
      <c r="O8" s="17"/>
    </row>
    <row r="9" spans="1:15" outlineLevel="1">
      <c r="A9" s="1" t="s">
        <v>16</v>
      </c>
      <c r="B9" s="14"/>
      <c r="C9" s="1"/>
      <c r="D9" s="2"/>
      <c r="E9" s="3"/>
      <c r="F9" s="15">
        <f>SUBTOTAL(9,F5:F8)</f>
        <v>12000</v>
      </c>
      <c r="G9" s="15">
        <f>SUBTOTAL(9,G5:G8)</f>
        <v>6437.0370370370365</v>
      </c>
      <c r="H9" s="15">
        <f>SUBTOTAL(9,H5:H8)</f>
        <v>3000</v>
      </c>
      <c r="I9" s="15">
        <f>SUBTOTAL(9,I5:I8)</f>
        <v>9437.0370370370365</v>
      </c>
      <c r="J9" s="15">
        <f>SUBTOTAL(9,J5:J8)</f>
        <v>2562.962962962963</v>
      </c>
      <c r="K9" s="3"/>
    </row>
    <row r="10" spans="1:15" ht="30" outlineLevel="2">
      <c r="A10" s="7">
        <v>21810000</v>
      </c>
      <c r="B10" s="8" t="s">
        <v>28</v>
      </c>
      <c r="C10" s="7" t="s">
        <v>5</v>
      </c>
      <c r="D10" s="9">
        <f t="shared" ref="D10:D11" si="6">1/3</f>
        <v>0.33333333333333331</v>
      </c>
      <c r="E10" s="10">
        <v>42736</v>
      </c>
      <c r="F10" s="11">
        <v>3940</v>
      </c>
      <c r="G10" s="11">
        <f>IF(YEAR(E10)=YEAR(DateCloture),0,IF((YEAR(E10)+(1/D10))&lt;YEAR(DateCloture),F10,F10*D10*((DAYS360(E10,FinNmoins1,TRUE)+1)/360)))</f>
        <v>2626.6666666666665</v>
      </c>
      <c r="H10" s="11">
        <f>IF((DATE((YEAR(E10)+(1/D10)),MONTH(E10),DAY(E10))&lt;=DateCloture),F10-G10,IF(YEAR(E10)=YEAR(DateCloture),(F10*D10*((DAYS360(E10,DateCloture,TRUE)+1)/360)),IF((YEAR(E10)+(1/D10))&lt;YEAR(DateCloture),0,(F10*D10*((DAYS360(DebutAnnee,DateCloture,TRUE)+1)/360)))))</f>
        <v>1313.3333333333333</v>
      </c>
      <c r="I10" s="11">
        <f t="shared" si="2"/>
        <v>3940</v>
      </c>
      <c r="J10" s="11">
        <f t="shared" si="3"/>
        <v>0</v>
      </c>
      <c r="K10" s="10"/>
      <c r="N10" s="18"/>
    </row>
    <row r="11" spans="1:15" outlineLevel="2">
      <c r="A11" s="7">
        <v>21810000</v>
      </c>
      <c r="B11" s="8" t="s">
        <v>29</v>
      </c>
      <c r="C11" s="7" t="s">
        <v>5</v>
      </c>
      <c r="D11" s="9">
        <f t="shared" si="6"/>
        <v>0.33333333333333331</v>
      </c>
      <c r="E11" s="10">
        <v>43281</v>
      </c>
      <c r="F11" s="11">
        <v>2975</v>
      </c>
      <c r="G11" s="11">
        <f>IF(YEAR(E11)=YEAR(DateCloture),0,IF((YEAR(E11)+(1/D11))&lt;YEAR(DateCloture),F11,F11*D11*((DAYS360(E11,FinNmoins1,TRUE)+1)/360)))</f>
        <v>498.58796296296293</v>
      </c>
      <c r="H11" s="11">
        <f>IF((DATE((YEAR(E11)+(1/D11)),MONTH(E11),DAY(E11))&lt;=DateCloture),F11-G11,IF(YEAR(E11)=YEAR(DateCloture),(F11*D11*((DAYS360(E11,DateCloture,TRUE)+1)/360)),IF((YEAR(E11)+(1/D11))&lt;YEAR(DateCloture),0,(F11*D11*((DAYS360(DebutAnnee,DateCloture,TRUE)+1)/360)))))</f>
        <v>991.66666666666663</v>
      </c>
      <c r="I11" s="11">
        <f t="shared" si="2"/>
        <v>1490.2546296296296</v>
      </c>
      <c r="J11" s="11">
        <f t="shared" si="3"/>
        <v>1484.7453703703704</v>
      </c>
      <c r="K11" s="10"/>
    </row>
    <row r="12" spans="1:15" outlineLevel="1">
      <c r="A12" s="1" t="s">
        <v>17</v>
      </c>
      <c r="B12" s="14"/>
      <c r="C12" s="1"/>
      <c r="D12" s="2"/>
      <c r="E12" s="3"/>
      <c r="F12" s="15">
        <f>SUBTOTAL(9,F10:F11)</f>
        <v>6915</v>
      </c>
      <c r="G12" s="15">
        <f>SUBTOTAL(9,G10:G11)</f>
        <v>3125.2546296296296</v>
      </c>
      <c r="H12" s="15">
        <f>SUBTOTAL(9,H10:H11)</f>
        <v>2305</v>
      </c>
      <c r="I12" s="15">
        <f>SUBTOTAL(9,I10:I11)</f>
        <v>5430.2546296296296</v>
      </c>
      <c r="J12" s="15">
        <f>SUBTOTAL(9,J10:J11)</f>
        <v>1484.7453703703704</v>
      </c>
      <c r="K12" s="3"/>
    </row>
    <row r="13" spans="1:15" outlineLevel="2">
      <c r="A13" s="7">
        <v>21830000</v>
      </c>
      <c r="B13" s="8" t="s">
        <v>30</v>
      </c>
      <c r="C13" s="7" t="s">
        <v>5</v>
      </c>
      <c r="D13" s="9">
        <f t="shared" ref="D13:D15" si="7">1/3</f>
        <v>0.33333333333333331</v>
      </c>
      <c r="E13" s="10">
        <v>41728</v>
      </c>
      <c r="F13" s="11">
        <v>2500</v>
      </c>
      <c r="G13" s="11">
        <f>IF(YEAR(E13)=YEAR(DateCloture),0,IF((YEAR(E13)+(1/D13))&lt;YEAR(DateCloture),F13,F13*D13*((DAYS360(E13,FinNmoins1,TRUE)+1)/360)))</f>
        <v>2500</v>
      </c>
      <c r="H13" s="11">
        <f>IF((DATE((YEAR(E13)+(1/D13)),MONTH(E13),DAY(E13))&lt;=DateCloture),F13-G13,IF(YEAR(E13)=YEAR(DateCloture),(F13*D13*((DAYS360(E13,DateCloture,TRUE)+1)/360)),IF((YEAR(E13)+(1/D13))&lt;YEAR(DateCloture),0,(F13*D13*((DAYS360(DebutAnnee,DateCloture,TRUE)+1)/360)))))</f>
        <v>0</v>
      </c>
      <c r="I13" s="11">
        <f t="shared" si="2"/>
        <v>2500</v>
      </c>
      <c r="J13" s="11">
        <f>F13-I13</f>
        <v>0</v>
      </c>
      <c r="K13" s="10" t="s">
        <v>14</v>
      </c>
    </row>
    <row r="14" spans="1:15" outlineLevel="2">
      <c r="A14" s="7">
        <v>21830000</v>
      </c>
      <c r="B14" s="8" t="s">
        <v>31</v>
      </c>
      <c r="C14" s="7" t="s">
        <v>5</v>
      </c>
      <c r="D14" s="9">
        <f t="shared" si="7"/>
        <v>0.33333333333333331</v>
      </c>
      <c r="E14" s="10">
        <v>42466</v>
      </c>
      <c r="F14" s="11">
        <v>1200</v>
      </c>
      <c r="G14" s="11">
        <f>IF(YEAR(E14)=YEAR(DateCloture),0,IF((YEAR(E14)+(1/D14))&lt;YEAR(DateCloture),F14,F14*D14*((DAYS360(E14,FinNmoins1,TRUE)+1)/360)))</f>
        <v>1094.4444444444446</v>
      </c>
      <c r="H14" s="11">
        <f>IF((DATE((YEAR(E14)+(1/D14)),MONTH(E14),DAY(E14))&lt;=DateCloture),F14-G14,IF(YEAR(E14)=YEAR(DateCloture),(F14*D14*((DAYS360(E14,DateCloture,TRUE)+1)/360)),IF((YEAR(E14)+(1/D14))&lt;YEAR(DateCloture),0,(F14*D14*((DAYS360(DebutAnnee,DateCloture,TRUE)+1)/360)))))</f>
        <v>105.55555555555543</v>
      </c>
      <c r="I14" s="11">
        <f t="shared" ref="I14:I15" si="8">G14+H14</f>
        <v>1200</v>
      </c>
      <c r="J14" s="11">
        <f t="shared" ref="J14:J15" si="9">F14-I14</f>
        <v>0</v>
      </c>
      <c r="K14" s="10" t="s">
        <v>14</v>
      </c>
    </row>
    <row r="15" spans="1:15" outlineLevel="2">
      <c r="A15" s="7">
        <v>21830000</v>
      </c>
      <c r="B15" s="8" t="s">
        <v>32</v>
      </c>
      <c r="C15" s="7" t="s">
        <v>5</v>
      </c>
      <c r="D15" s="9">
        <f t="shared" si="7"/>
        <v>0.33333333333333331</v>
      </c>
      <c r="E15" s="10">
        <v>43306</v>
      </c>
      <c r="F15" s="11">
        <v>4000</v>
      </c>
      <c r="G15" s="11">
        <f>IF(YEAR(E15)=YEAR(DateCloture),0,IF((YEAR(E15)+(1/D15))&lt;YEAR(DateCloture),F15,F15*D15*((DAYS360(E15,FinNmoins1,TRUE)+1)/360)))</f>
        <v>577.77777777777771</v>
      </c>
      <c r="H15" s="11">
        <f>IF((DATE((YEAR(E15)+(1/D15)),MONTH(E15),DAY(E15))&lt;=DateCloture),F15-G15,IF(YEAR(E15)=YEAR(DateCloture),(F15*D15*((DAYS360(E15,DateCloture,TRUE)+1)/360)),IF((YEAR(E15)+(1/D15))&lt;YEAR(DateCloture),0,(F15*D15*((DAYS360(DebutAnnee,DateCloture,TRUE)+1)/360)))))</f>
        <v>1333.3333333333333</v>
      </c>
      <c r="I15" s="11">
        <f t="shared" si="8"/>
        <v>1911.1111111111109</v>
      </c>
      <c r="J15" s="11">
        <f t="shared" si="9"/>
        <v>2088.8888888888891</v>
      </c>
      <c r="K15" s="10" t="s">
        <v>14</v>
      </c>
    </row>
    <row r="16" spans="1:15" outlineLevel="1">
      <c r="A16" s="1" t="s">
        <v>18</v>
      </c>
      <c r="B16" s="14"/>
      <c r="C16" s="1"/>
      <c r="D16" s="2"/>
      <c r="E16" s="3"/>
      <c r="F16" s="15">
        <f>SUBTOTAL(9,F13:F15)</f>
        <v>7700</v>
      </c>
      <c r="G16" s="15">
        <f>SUBTOTAL(9,G13:G15)</f>
        <v>4172.2222222222217</v>
      </c>
      <c r="H16" s="15">
        <f>SUBTOTAL(9,H13:H15)</f>
        <v>1438.8888888888887</v>
      </c>
      <c r="I16" s="15">
        <f>SUBTOTAL(9,I13:I15)</f>
        <v>5611.1111111111113</v>
      </c>
      <c r="J16" s="15">
        <f>SUBTOTAL(9,J13:J15)</f>
        <v>2088.8888888888891</v>
      </c>
      <c r="K16" s="3"/>
    </row>
    <row r="17" spans="1:11" ht="30" outlineLevel="2">
      <c r="A17" s="7">
        <v>21840000</v>
      </c>
      <c r="B17" s="8" t="s">
        <v>33</v>
      </c>
      <c r="C17" s="7" t="s">
        <v>5</v>
      </c>
      <c r="D17" s="19">
        <v>0.1</v>
      </c>
      <c r="E17" s="10">
        <v>41347</v>
      </c>
      <c r="F17" s="20">
        <v>33000</v>
      </c>
      <c r="G17" s="20">
        <f>IF(YEAR(E17)=YEAR(DateCloture),0,IF((YEAR(E17)+(1/D17))&lt;YEAR(DateCloture),F17,F17*D17*((DAYS360(E17,FinNmoins1,TRUE)+1)/360)))</f>
        <v>19130.833333333336</v>
      </c>
      <c r="H17" s="20">
        <f>IF((DATE((YEAR(E17)+(1/D17)),MONTH(E17),DAY(E17))&lt;=DateCloture),F17-G17,IF(YEAR(E17)=YEAR(DateCloture),(F17*D17*((DAYS360(E17,DateCloture,TRUE)+1)/360)),IF((YEAR(E17)+(1/D17))&lt;YEAR(DateCloture),0,(F17*D17*((DAYS360(DebutAnnee,DateCloture,TRUE)+1)/360)))))</f>
        <v>3300</v>
      </c>
      <c r="I17" s="20">
        <f t="shared" ref="I17:I18" si="10">G17+H17</f>
        <v>22430.833333333336</v>
      </c>
      <c r="J17" s="20">
        <f t="shared" ref="J17:J18" si="11">F17-I17</f>
        <v>10569.166666666664</v>
      </c>
      <c r="K17" s="10"/>
    </row>
    <row r="18" spans="1:11" ht="30" outlineLevel="2">
      <c r="A18" s="7">
        <v>21840000</v>
      </c>
      <c r="B18" s="8" t="s">
        <v>34</v>
      </c>
      <c r="C18" s="7" t="s">
        <v>5</v>
      </c>
      <c r="D18" s="19">
        <v>0.1</v>
      </c>
      <c r="E18" s="10">
        <v>43067</v>
      </c>
      <c r="F18" s="20">
        <v>15000</v>
      </c>
      <c r="G18" s="20">
        <f>IF(YEAR(E18)=YEAR(DateCloture),0,IF((YEAR(E18)+(1/D18))&lt;YEAR(DateCloture),F18,F18*D18*((DAYS360(E18,FinNmoins1,TRUE)+1)/360)))</f>
        <v>1637.4999999999998</v>
      </c>
      <c r="H18" s="20">
        <f>IF((DATE((YEAR(E18)+(1/D18)),MONTH(E18),DAY(E18))&lt;=DateCloture),F18-G18,IF(YEAR(E18)=YEAR(DateCloture),(F18*D18*((DAYS360(E18,DateCloture,TRUE)+1)/360)),IF((YEAR(E18)+(1/D18))&lt;YEAR(DateCloture),0,(F18*D18*((DAYS360(DebutAnnee,DateCloture,TRUE)+1)/360)))))</f>
        <v>1500</v>
      </c>
      <c r="I18" s="20">
        <f t="shared" si="10"/>
        <v>3137.5</v>
      </c>
      <c r="J18" s="20">
        <f t="shared" si="11"/>
        <v>11862.5</v>
      </c>
      <c r="K18" s="10"/>
    </row>
    <row r="19" spans="1:11" outlineLevel="1">
      <c r="A19" s="1" t="s">
        <v>19</v>
      </c>
      <c r="B19" s="14"/>
      <c r="C19" s="1"/>
      <c r="D19" s="2"/>
      <c r="E19" s="3"/>
      <c r="F19" s="15">
        <f>SUBTOTAL(9,F17:F18)</f>
        <v>48000</v>
      </c>
      <c r="G19" s="15">
        <f>SUBTOTAL(9,G17:G18)</f>
        <v>20768.333333333336</v>
      </c>
      <c r="H19" s="15">
        <f>SUBTOTAL(9,H17:H18)</f>
        <v>4800</v>
      </c>
      <c r="I19" s="15">
        <f>SUBTOTAL(9,I17:I18)</f>
        <v>25568.333333333336</v>
      </c>
      <c r="J19" s="15">
        <f>SUBTOTAL(9,J17:J18)</f>
        <v>22431.666666666664</v>
      </c>
      <c r="K19" s="3"/>
    </row>
    <row r="20" spans="1:11">
      <c r="A20" s="1" t="s">
        <v>4</v>
      </c>
      <c r="B20" s="14"/>
      <c r="C20" s="1"/>
      <c r="D20" s="2"/>
      <c r="E20" s="3"/>
      <c r="F20" s="15">
        <f>SUBTOTAL(9,F2:F19)</f>
        <v>89615</v>
      </c>
      <c r="G20" s="15">
        <f>SUBTOTAL(9,G2:G19)</f>
        <v>34502.847222222226</v>
      </c>
      <c r="H20" s="15">
        <f>SUBTOTAL(9,H2:H19)</f>
        <v>11543.888888888889</v>
      </c>
      <c r="I20" s="15">
        <f>SUBTOTAL(9,I2:I19)</f>
        <v>46046.736111111109</v>
      </c>
      <c r="J20" s="15">
        <f>SUBTOTAL(9,J2:J19)</f>
        <v>43568.263888888891</v>
      </c>
      <c r="K20" s="3"/>
    </row>
    <row r="21" spans="1:11">
      <c r="H21" s="25"/>
    </row>
  </sheetData>
  <autoFilter ref="A1:K16" xr:uid="{0F4A376F-5956-4BFD-B60E-03C391BA87BA}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Settings</vt:lpstr>
      <vt:lpstr>Suivi des immobilisations</vt:lpstr>
      <vt:lpstr>DateCloture</vt:lpstr>
      <vt:lpstr>DebutAnnee</vt:lpstr>
      <vt:lpstr>FinNmoins1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 Zimbru</dc:creator>
  <cp:lastModifiedBy>Dimitri Zimbru</cp:lastModifiedBy>
  <dcterms:created xsi:type="dcterms:W3CDTF">2018-01-26T15:10:18Z</dcterms:created>
  <dcterms:modified xsi:type="dcterms:W3CDTF">2020-12-20T18:21:07Z</dcterms:modified>
</cp:coreProperties>
</file>